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680" yWindow="-120" windowWidth="23256" windowHeight="13176"/>
  </bookViews>
  <sheets>
    <sheet name="Storage requirement" sheetId="1" r:id="rId1"/>
    <sheet name="Storage available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6"/>
  <c r="F7"/>
  <c r="F8"/>
  <c r="F9"/>
  <c r="F10"/>
  <c r="E58"/>
  <c r="G14" i="1"/>
  <c r="G13"/>
  <c r="G12"/>
  <c r="E27" i="6"/>
  <c r="F27" s="1"/>
  <c r="E13"/>
  <c r="F13" s="1"/>
  <c r="E15"/>
  <c r="F15" s="1"/>
  <c r="E14"/>
  <c r="F14" s="1"/>
  <c r="E26"/>
  <c r="E29"/>
  <c r="E28"/>
  <c r="E12" l="1"/>
  <c r="F12" s="1"/>
  <c r="F14" i="1"/>
  <c r="F13"/>
  <c r="F12"/>
  <c r="F11"/>
  <c r="F10"/>
  <c r="G11"/>
  <c r="F9"/>
  <c r="G10"/>
  <c r="G9"/>
  <c r="F47" i="6"/>
  <c r="F46"/>
  <c r="F8" i="1"/>
  <c r="F15"/>
  <c r="G5"/>
  <c r="E42" l="1"/>
  <c r="B42"/>
  <c r="G8"/>
  <c r="G17"/>
  <c r="G16"/>
  <c r="G15"/>
  <c r="F17"/>
  <c r="F16"/>
  <c r="F19" l="1"/>
  <c r="G19"/>
  <c r="E5" i="6"/>
  <c r="F5" s="1"/>
  <c r="E6"/>
  <c r="E7"/>
  <c r="E8"/>
  <c r="E9"/>
  <c r="E10"/>
  <c r="E11"/>
  <c r="F11" s="1"/>
  <c r="E20"/>
  <c r="E21"/>
  <c r="E22"/>
  <c r="E23"/>
  <c r="E24"/>
  <c r="E25"/>
  <c r="E34"/>
  <c r="F34"/>
  <c r="E35"/>
  <c r="F35"/>
  <c r="E36"/>
  <c r="F36"/>
  <c r="E37"/>
  <c r="F37"/>
  <c r="E38"/>
  <c r="F38"/>
  <c r="E39"/>
  <c r="F39"/>
  <c r="E40"/>
  <c r="F40"/>
  <c r="E41"/>
  <c r="F41"/>
  <c r="E46"/>
  <c r="E47"/>
  <c r="E52"/>
  <c r="F52" s="1"/>
  <c r="E53"/>
  <c r="F53" s="1"/>
  <c r="E59"/>
  <c r="F54" l="1"/>
  <c r="F42"/>
  <c r="F16"/>
  <c r="F59" l="1"/>
  <c r="F58"/>
  <c r="F60" l="1"/>
  <c r="D33" i="1"/>
  <c r="D34"/>
  <c r="D35"/>
  <c r="D36"/>
  <c r="C5"/>
  <c r="F29" i="6" l="1"/>
  <c r="F26"/>
  <c r="F20"/>
  <c r="F28"/>
  <c r="D65"/>
  <c r="F21"/>
  <c r="F24"/>
  <c r="F25"/>
  <c r="F23"/>
  <c r="F22"/>
  <c r="E34" i="1"/>
  <c r="E35"/>
  <c r="E33"/>
  <c r="E36"/>
  <c r="F48" i="6" l="1"/>
  <c r="D27" i="1"/>
  <c r="E27" s="1"/>
  <c r="D26"/>
  <c r="E26" s="1"/>
  <c r="D64" i="6" l="1"/>
  <c r="H19" i="1"/>
  <c r="D46" l="1"/>
  <c r="E64" i="6" l="1"/>
  <c r="E46" i="1"/>
  <c r="D24"/>
  <c r="E24" s="1"/>
  <c r="D25"/>
  <c r="E25" s="1"/>
  <c r="E37" l="1"/>
  <c r="D45" s="1"/>
  <c r="E28" l="1"/>
  <c r="D47" s="1"/>
  <c r="E65" i="6" l="1"/>
  <c r="E47" i="1"/>
  <c r="F30" i="6"/>
  <c r="E63" s="1"/>
  <c r="D63" l="1"/>
  <c r="E45" i="1" s="1"/>
</calcChain>
</file>

<file path=xl/sharedStrings.xml><?xml version="1.0" encoding="utf-8"?>
<sst xmlns="http://schemas.openxmlformats.org/spreadsheetml/2006/main" count="139" uniqueCount="90">
  <si>
    <t>Animals</t>
  </si>
  <si>
    <t>Dairy Cows</t>
  </si>
  <si>
    <t>Suckler Cows</t>
  </si>
  <si>
    <t>Total A</t>
  </si>
  <si>
    <t>Total B</t>
  </si>
  <si>
    <t>Total C</t>
  </si>
  <si>
    <t>Total D</t>
  </si>
  <si>
    <t>Total E</t>
  </si>
  <si>
    <t>Total F</t>
  </si>
  <si>
    <t>Yard Ref No.</t>
  </si>
  <si>
    <t>Tank Ref No.</t>
  </si>
  <si>
    <t>Tank Ref. No.</t>
  </si>
  <si>
    <t>Cattle 0-6 mths</t>
  </si>
  <si>
    <t>Table 1. Neat Slurry Production During Storage Period</t>
  </si>
  <si>
    <t>Cattle &gt;2 yrs</t>
  </si>
  <si>
    <t>Cattle 12-18 mths</t>
  </si>
  <si>
    <t>Cattle 18-24 mths</t>
  </si>
  <si>
    <t>Cattle 6-12 mths</t>
  </si>
  <si>
    <t>Width (m)</t>
  </si>
  <si>
    <t>Storage requirement summary</t>
  </si>
  <si>
    <t>Area ref.</t>
  </si>
  <si>
    <t>Length (m)</t>
  </si>
  <si>
    <t>Total Animals</t>
  </si>
  <si>
    <t>Animals on FYM</t>
  </si>
  <si>
    <t>Animals  Outwintered</t>
  </si>
  <si>
    <t>Table 2.B Soiled Water Production to slurry tank</t>
  </si>
  <si>
    <t>Table 2.A Soiled Water Production to soiled water tank</t>
  </si>
  <si>
    <t>Table 6.A Soiled water storage capacity: covered tank</t>
  </si>
  <si>
    <t>Table 6.B Soiled water storage capacity: uncovered tank</t>
  </si>
  <si>
    <t>Table 4.B Slurry storage capacity uncovered tanks</t>
  </si>
  <si>
    <t>Balance</t>
  </si>
  <si>
    <t>Required</t>
  </si>
  <si>
    <t>Available</t>
  </si>
  <si>
    <t>Animals on slurry</t>
  </si>
  <si>
    <t>Circular tank</t>
  </si>
  <si>
    <t>Date</t>
  </si>
  <si>
    <t>Table 3.A</t>
  </si>
  <si>
    <t>Table 3.B</t>
  </si>
  <si>
    <t>Average no. of cows</t>
  </si>
  <si>
    <t xml:space="preserve"> Washings to soiled water tank</t>
  </si>
  <si>
    <t>Washings to slurry tank</t>
  </si>
  <si>
    <t>Rainfall in Soiled water tanks (m)</t>
  </si>
  <si>
    <t>Rainfall in slurry tanks (m)</t>
  </si>
  <si>
    <t>Weekly rainfall (m)</t>
  </si>
  <si>
    <t>Mary Farmer</t>
  </si>
  <si>
    <t>Q123456</t>
  </si>
  <si>
    <t>Farmyard manure</t>
  </si>
  <si>
    <t xml:space="preserve">Slurry </t>
  </si>
  <si>
    <t xml:space="preserve">Soiled water </t>
  </si>
  <si>
    <t>Storage availability summary</t>
  </si>
  <si>
    <t>Width</t>
  </si>
  <si>
    <t xml:space="preserve">Length </t>
  </si>
  <si>
    <t xml:space="preserve">Width </t>
  </si>
  <si>
    <t>Length</t>
  </si>
  <si>
    <t>Unadjusted depth</t>
  </si>
  <si>
    <t>Storage requirement calculations</t>
  </si>
  <si>
    <t>Storage availability calculations</t>
  </si>
  <si>
    <t>B</t>
  </si>
  <si>
    <t>A+B</t>
  </si>
  <si>
    <t>C+D</t>
  </si>
  <si>
    <t>E+F</t>
  </si>
  <si>
    <t>Lowland Ewe</t>
  </si>
  <si>
    <t>Lamb - Finishing</t>
  </si>
  <si>
    <t>Mountain Ewe</t>
  </si>
  <si>
    <t>A+D+F</t>
  </si>
  <si>
    <t>C+E</t>
  </si>
  <si>
    <t xml:space="preserve">Yard Ref No. </t>
  </si>
  <si>
    <t>FYM Seepage-Include uncovered farmyard manure storage areas</t>
  </si>
  <si>
    <t>Table 4.A Slurry storage capacity covered tanks</t>
  </si>
  <si>
    <t>Table 5.A. FYM storage capacity (seepage previously calculcated)</t>
  </si>
  <si>
    <t>Unlined lagoon</t>
  </si>
  <si>
    <t>Lined lagoon</t>
  </si>
  <si>
    <t xml:space="preserve">Soiled water storage days </t>
  </si>
  <si>
    <t>Length          (Radius for circular tanks)</t>
  </si>
  <si>
    <t>Fill in white cells only. (All measurements are in meters)</t>
  </si>
  <si>
    <t>Fill in white cells only (All measurements are in meters)</t>
  </si>
  <si>
    <t>Table 5.B.  FYM heap storage capacity (seepage previously calculated)</t>
  </si>
  <si>
    <t>Slurry storage weeks (cattle only)</t>
  </si>
  <si>
    <t>6 weeks slurry storage for sheep accounted for in formula</t>
  </si>
  <si>
    <t>Herd No.</t>
  </si>
  <si>
    <t>Name</t>
  </si>
  <si>
    <t>Length/Width Measured at top of lagoon.</t>
  </si>
  <si>
    <r>
      <t>Slurry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</si>
  <si>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FYM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</si>
  <si>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Area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</si>
  <si>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Total Produced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</si>
  <si>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 xml:space="preserve"> Gross Capacity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</si>
  <si>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rPr>
        <sz val="9"/>
        <rFont val="Arial"/>
        <family val="2"/>
      </rPr>
      <t>Nett Capacity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 </t>
    </r>
  </si>
  <si>
    <r>
      <t>Nett Capacity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) </t>
    </r>
  </si>
  <si>
    <r>
      <t>Nett Capacity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) 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</si>
</sst>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color rgb="FF000000"/>
      <name val="Arial"/>
      <family val="2"/>
    </font>
    <font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1" fillId="0" borderId="0" xfId="0" applyFont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0" fontId="1" fillId="0" borderId="0" xfId="0" applyFont="1" applyFill="1"/>
    <xf numFmtId="0" fontId="2" fillId="2" borderId="14" xfId="0" applyFont="1" applyFill="1" applyBorder="1" applyAlignment="1">
      <alignment horizontal="center"/>
    </xf>
    <xf numFmtId="0" fontId="1" fillId="2" borderId="16" xfId="0" applyFont="1" applyFill="1" applyBorder="1" applyAlignment="1"/>
    <xf numFmtId="0" fontId="1" fillId="2" borderId="9" xfId="0" applyFont="1" applyFill="1" applyBorder="1" applyAlignment="1"/>
    <xf numFmtId="0" fontId="1" fillId="2" borderId="12" xfId="0" applyFont="1" applyFill="1" applyBorder="1" applyAlignment="1"/>
    <xf numFmtId="0" fontId="5" fillId="0" borderId="0" xfId="1"/>
    <xf numFmtId="164" fontId="2" fillId="2" borderId="15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1" fillId="2" borderId="13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vertical="center"/>
    </xf>
    <xf numFmtId="0" fontId="1" fillId="0" borderId="0" xfId="1" applyFont="1"/>
    <xf numFmtId="164" fontId="2" fillId="2" borderId="4" xfId="1" applyNumberFormat="1" applyFont="1" applyFill="1" applyBorder="1" applyAlignment="1">
      <alignment horizontal="center"/>
    </xf>
    <xf numFmtId="0" fontId="1" fillId="2" borderId="12" xfId="1" applyFont="1" applyFill="1" applyBorder="1" applyAlignment="1">
      <alignment horizontal="left" vertical="center"/>
    </xf>
    <xf numFmtId="164" fontId="3" fillId="2" borderId="4" xfId="1" quotePrefix="1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2" fillId="2" borderId="11" xfId="1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/>
    </xf>
    <xf numFmtId="0" fontId="1" fillId="2" borderId="20" xfId="1" applyFont="1" applyFill="1" applyBorder="1" applyAlignment="1">
      <alignment horizontal="left" vertical="center"/>
    </xf>
    <xf numFmtId="0" fontId="1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1" fontId="1" fillId="0" borderId="0" xfId="1" applyNumberFormat="1" applyFont="1"/>
    <xf numFmtId="0" fontId="1" fillId="0" borderId="0" xfId="1" applyFont="1" applyFill="1"/>
    <xf numFmtId="0" fontId="1" fillId="2" borderId="21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left"/>
    </xf>
    <xf numFmtId="0" fontId="2" fillId="0" borderId="0" xfId="0" applyFont="1"/>
    <xf numFmtId="0" fontId="1" fillId="4" borderId="7" xfId="0" applyFont="1" applyFill="1" applyBorder="1" applyAlignment="1">
      <alignment vertical="top"/>
    </xf>
    <xf numFmtId="0" fontId="4" fillId="4" borderId="23" xfId="0" applyFont="1" applyFill="1" applyBorder="1" applyAlignment="1">
      <alignment vertical="top"/>
    </xf>
    <xf numFmtId="0" fontId="1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25" xfId="0" applyFont="1" applyBorder="1"/>
    <xf numFmtId="0" fontId="1" fillId="0" borderId="19" xfId="0" applyFont="1" applyBorder="1" applyAlignment="1">
      <alignment vertical="top" wrapText="1"/>
    </xf>
    <xf numFmtId="0" fontId="1" fillId="0" borderId="19" xfId="0" applyFont="1" applyBorder="1"/>
    <xf numFmtId="164" fontId="2" fillId="2" borderId="5" xfId="0" applyNumberFormat="1" applyFont="1" applyFill="1" applyBorder="1" applyAlignment="1">
      <alignment horizontal="center"/>
    </xf>
    <xf numFmtId="0" fontId="1" fillId="2" borderId="3" xfId="1" applyFont="1" applyFill="1" applyBorder="1"/>
    <xf numFmtId="0" fontId="1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0" borderId="12" xfId="1" applyFont="1" applyBorder="1" applyAlignment="1" applyProtection="1">
      <alignment horizontal="left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164" fontId="1" fillId="0" borderId="3" xfId="1" applyNumberFormat="1" applyFont="1" applyBorder="1" applyAlignment="1" applyProtection="1">
      <alignment horizontal="center"/>
      <protection locked="0"/>
    </xf>
    <xf numFmtId="0" fontId="1" fillId="0" borderId="12" xfId="1" applyFont="1" applyBorder="1" applyAlignment="1" applyProtection="1">
      <alignment horizontal="left" vertical="center"/>
      <protection locked="0"/>
    </xf>
    <xf numFmtId="2" fontId="1" fillId="0" borderId="3" xfId="1" applyNumberFormat="1" applyFont="1" applyBorder="1" applyAlignment="1" applyProtection="1">
      <alignment horizontal="center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3" xfId="1" applyFont="1" applyFill="1" applyBorder="1" applyAlignment="1" applyProtection="1">
      <alignment horizontal="center"/>
      <protection locked="0"/>
    </xf>
    <xf numFmtId="0" fontId="7" fillId="0" borderId="12" xfId="1" applyFont="1" applyBorder="1" applyAlignment="1" applyProtection="1">
      <alignment horizontal="left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1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</xf>
    <xf numFmtId="164" fontId="2" fillId="2" borderId="13" xfId="0" applyNumberFormat="1" applyFont="1" applyFill="1" applyBorder="1" applyAlignment="1" applyProtection="1">
      <alignment horizontal="center"/>
    </xf>
    <xf numFmtId="164" fontId="2" fillId="2" borderId="3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164" fontId="2" fillId="2" borderId="15" xfId="0" applyNumberFormat="1" applyFont="1" applyFill="1" applyBorder="1" applyAlignment="1" applyProtection="1">
      <alignment horizontal="center" vertical="center"/>
    </xf>
    <xf numFmtId="164" fontId="2" fillId="2" borderId="4" xfId="0" applyNumberFormat="1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0" fontId="1" fillId="2" borderId="21" xfId="1" applyFont="1" applyFill="1" applyBorder="1" applyAlignment="1">
      <alignment horizontal="center" wrapText="1"/>
    </xf>
    <xf numFmtId="0" fontId="1" fillId="2" borderId="3" xfId="1" applyFont="1" applyFill="1" applyBorder="1" applyAlignment="1">
      <alignment horizont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 applyProtection="1">
      <alignment horizontal="left" vertical="center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164" fontId="1" fillId="2" borderId="3" xfId="1" applyNumberFormat="1" applyFont="1" applyFill="1" applyBorder="1" applyAlignment="1" applyProtection="1">
      <alignment horizontal="center"/>
    </xf>
    <xf numFmtId="164" fontId="1" fillId="2" borderId="13" xfId="1" applyNumberFormat="1" applyFont="1" applyFill="1" applyBorder="1" applyAlignment="1" applyProtection="1">
      <alignment horizontal="center"/>
    </xf>
    <xf numFmtId="0" fontId="2" fillId="2" borderId="15" xfId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0" fontId="7" fillId="2" borderId="3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14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center" vertical="top"/>
    </xf>
    <xf numFmtId="0" fontId="4" fillId="4" borderId="23" xfId="0" applyFont="1" applyFill="1" applyBorder="1" applyAlignment="1">
      <alignment horizontal="center" vertical="top"/>
    </xf>
    <xf numFmtId="0" fontId="4" fillId="4" borderId="24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>
      <alignment horizontal="center" wrapText="1"/>
    </xf>
    <xf numFmtId="0" fontId="2" fillId="2" borderId="7" xfId="1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1" fillId="2" borderId="14" xfId="1" applyFont="1" applyFill="1" applyBorder="1" applyAlignment="1" applyProtection="1">
      <alignment horizontal="center"/>
    </xf>
    <xf numFmtId="0" fontId="1" fillId="2" borderId="15" xfId="1" applyFont="1" applyFill="1" applyBorder="1" applyAlignment="1" applyProtection="1">
      <alignment horizont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4" xfId="1" applyFont="1" applyFill="1" applyBorder="1" applyAlignment="1">
      <alignment horizontal="center"/>
    </xf>
    <xf numFmtId="0" fontId="1" fillId="2" borderId="15" xfId="1" applyFont="1" applyFill="1" applyBorder="1" applyAlignment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1" fillId="2" borderId="16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  <color rgb="FFEBF1DE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48"/>
  <sheetViews>
    <sheetView tabSelected="1" zoomScale="150" zoomScaleNormal="150" workbookViewId="0">
      <selection activeCell="B8" sqref="B8"/>
    </sheetView>
  </sheetViews>
  <sheetFormatPr defaultColWidth="9.109375" defaultRowHeight="11.4"/>
  <cols>
    <col min="1" max="1" width="16.6640625" style="1" bestFit="1" customWidth="1"/>
    <col min="2" max="2" width="9.5546875" style="1" bestFit="1" customWidth="1"/>
    <col min="3" max="3" width="10" style="1" customWidth="1"/>
    <col min="4" max="4" width="9.88671875" style="1" bestFit="1" customWidth="1"/>
    <col min="5" max="5" width="9.88671875" style="1" customWidth="1"/>
    <col min="6" max="7" width="9.109375" style="1"/>
    <col min="8" max="8" width="9.109375" style="1" hidden="1" customWidth="1"/>
    <col min="9" max="9" width="9.109375" style="1"/>
    <col min="10" max="10" width="9.6640625" style="1" customWidth="1"/>
    <col min="11" max="12" width="9.109375" style="1"/>
    <col min="13" max="13" width="9.109375" style="1" customWidth="1"/>
    <col min="14" max="16384" width="9.109375" style="1"/>
  </cols>
  <sheetData>
    <row r="1" spans="1:14" s="3" customFormat="1" ht="15.75" customHeight="1">
      <c r="A1" s="137" t="s">
        <v>55</v>
      </c>
      <c r="B1" s="138"/>
      <c r="C1" s="138"/>
      <c r="D1" s="138"/>
      <c r="E1" s="138"/>
      <c r="F1" s="138"/>
      <c r="G1" s="139"/>
      <c r="H1" s="60"/>
      <c r="I1" s="1"/>
      <c r="J1" s="1"/>
      <c r="K1" s="1"/>
      <c r="L1" s="1"/>
    </row>
    <row r="2" spans="1:14" s="3" customFormat="1" ht="12" customHeight="1">
      <c r="A2" s="140" t="s">
        <v>75</v>
      </c>
      <c r="B2" s="141"/>
      <c r="C2" s="141"/>
      <c r="D2" s="141"/>
      <c r="E2" s="141"/>
      <c r="F2" s="141"/>
      <c r="G2" s="142"/>
      <c r="H2" s="61"/>
      <c r="I2" s="1"/>
      <c r="J2" s="1"/>
      <c r="K2" s="1"/>
      <c r="L2" s="1"/>
    </row>
    <row r="3" spans="1:14" ht="45.6">
      <c r="A3" s="16" t="s">
        <v>79</v>
      </c>
      <c r="B3" s="150" t="s">
        <v>80</v>
      </c>
      <c r="C3" s="151"/>
      <c r="D3" s="45" t="s">
        <v>35</v>
      </c>
      <c r="E3" s="10" t="s">
        <v>77</v>
      </c>
      <c r="F3" s="10" t="s">
        <v>72</v>
      </c>
      <c r="G3" s="11" t="s">
        <v>43</v>
      </c>
      <c r="H3" s="62"/>
    </row>
    <row r="4" spans="1:14" ht="28.5" customHeight="1">
      <c r="A4" s="86" t="s">
        <v>45</v>
      </c>
      <c r="B4" s="152" t="s">
        <v>44</v>
      </c>
      <c r="C4" s="153"/>
      <c r="D4" s="87">
        <v>44927</v>
      </c>
      <c r="E4" s="101">
        <v>16</v>
      </c>
      <c r="F4" s="101">
        <v>21</v>
      </c>
      <c r="G4" s="102">
        <v>3.6999999999999998E-2</v>
      </c>
      <c r="H4" s="63"/>
    </row>
    <row r="5" spans="1:14" ht="15.75" customHeight="1" thickBot="1">
      <c r="A5" s="143" t="s">
        <v>42</v>
      </c>
      <c r="B5" s="144"/>
      <c r="C5" s="43">
        <f>E4*G4</f>
        <v>0.59199999999999997</v>
      </c>
      <c r="D5" s="145" t="s">
        <v>41</v>
      </c>
      <c r="E5" s="146"/>
      <c r="F5" s="144"/>
      <c r="G5" s="42">
        <f>G4/7*F4</f>
        <v>0.11099999999999999</v>
      </c>
      <c r="H5" s="64"/>
    </row>
    <row r="6" spans="1:14" ht="12.75" customHeight="1">
      <c r="A6" s="117" t="s">
        <v>13</v>
      </c>
      <c r="B6" s="118"/>
      <c r="C6" s="118"/>
      <c r="D6" s="118"/>
      <c r="E6" s="118"/>
      <c r="F6" s="118"/>
      <c r="G6" s="119"/>
      <c r="H6" s="65"/>
    </row>
    <row r="7" spans="1:14" s="2" customFormat="1" ht="22.8">
      <c r="A7" s="16" t="s">
        <v>0</v>
      </c>
      <c r="B7" s="10" t="s">
        <v>22</v>
      </c>
      <c r="C7" s="10" t="s">
        <v>33</v>
      </c>
      <c r="D7" s="10" t="s">
        <v>23</v>
      </c>
      <c r="E7" s="10" t="s">
        <v>24</v>
      </c>
      <c r="F7" s="10" t="s">
        <v>82</v>
      </c>
      <c r="G7" s="11" t="s">
        <v>83</v>
      </c>
      <c r="H7" s="66"/>
      <c r="I7" s="1"/>
      <c r="J7" s="19"/>
      <c r="K7" s="1"/>
      <c r="L7" s="1"/>
    </row>
    <row r="8" spans="1:14">
      <c r="A8" s="39" t="s">
        <v>1</v>
      </c>
      <c r="B8" s="88"/>
      <c r="C8" s="88"/>
      <c r="D8" s="89"/>
      <c r="E8" s="70"/>
      <c r="F8" s="12">
        <f>(C8*0.33*E4)+D8*0.165*E4</f>
        <v>0</v>
      </c>
      <c r="G8" s="13">
        <f>D8*0.221*E4</f>
        <v>0</v>
      </c>
      <c r="H8" s="67"/>
    </row>
    <row r="9" spans="1:14">
      <c r="A9" s="39" t="s">
        <v>2</v>
      </c>
      <c r="B9" s="90"/>
      <c r="C9" s="90"/>
      <c r="D9" s="90"/>
      <c r="E9" s="90"/>
      <c r="F9" s="12">
        <f>(C9*0.29*E4)+D9*0.145*E4</f>
        <v>0</v>
      </c>
      <c r="G9" s="13">
        <f>D9*0.2135*E4</f>
        <v>0</v>
      </c>
      <c r="H9" s="67"/>
      <c r="M9" s="2"/>
      <c r="N9" s="2"/>
    </row>
    <row r="10" spans="1:14">
      <c r="A10" s="39" t="s">
        <v>12</v>
      </c>
      <c r="B10" s="90"/>
      <c r="C10" s="90"/>
      <c r="D10" s="90"/>
      <c r="E10" s="90"/>
      <c r="F10" s="12">
        <f>(C10*0.08*E4)+D10*0.04*E4</f>
        <v>0</v>
      </c>
      <c r="G10" s="13">
        <f>D10*0.0515*E4</f>
        <v>0</v>
      </c>
      <c r="H10" s="67"/>
      <c r="M10" s="2"/>
      <c r="N10" s="2"/>
    </row>
    <row r="11" spans="1:14" ht="12" customHeight="1">
      <c r="A11" s="39" t="s">
        <v>17</v>
      </c>
      <c r="B11" s="90"/>
      <c r="C11" s="90"/>
      <c r="D11" s="90"/>
      <c r="E11" s="90"/>
      <c r="F11" s="12">
        <f>(C11*0.15*E4)+D11*0.075*E4</f>
        <v>0</v>
      </c>
      <c r="G11" s="13">
        <f>D11*0.1*E4</f>
        <v>0</v>
      </c>
      <c r="H11" s="67"/>
      <c r="M11" s="2"/>
      <c r="N11" s="2"/>
    </row>
    <row r="12" spans="1:14">
      <c r="A12" s="39" t="s">
        <v>15</v>
      </c>
      <c r="B12" s="90"/>
      <c r="C12" s="90"/>
      <c r="D12" s="90"/>
      <c r="E12" s="90"/>
      <c r="F12" s="12">
        <f>(C12*0.15*E4)+D12*0.075*E4</f>
        <v>0</v>
      </c>
      <c r="G12" s="13">
        <f>D12*0.1*E4</f>
        <v>0</v>
      </c>
      <c r="H12" s="67"/>
      <c r="M12" s="2"/>
      <c r="N12" s="2"/>
    </row>
    <row r="13" spans="1:14">
      <c r="A13" s="39" t="s">
        <v>16</v>
      </c>
      <c r="B13" s="90"/>
      <c r="C13" s="90"/>
      <c r="D13" s="90"/>
      <c r="E13" s="90"/>
      <c r="F13" s="12">
        <f>(C13*0.26*E4)+D13*0.13*E4</f>
        <v>0</v>
      </c>
      <c r="G13" s="13">
        <f>D13*0.153*E4</f>
        <v>0</v>
      </c>
      <c r="H13" s="67"/>
      <c r="M13" s="2"/>
      <c r="N13" s="2"/>
    </row>
    <row r="14" spans="1:14">
      <c r="A14" s="39" t="s">
        <v>14</v>
      </c>
      <c r="B14" s="90"/>
      <c r="C14" s="90"/>
      <c r="D14" s="90"/>
      <c r="E14" s="90"/>
      <c r="F14" s="12">
        <f>(C14*0.26*E4)+D14*0.13*E4</f>
        <v>0</v>
      </c>
      <c r="G14" s="13">
        <f>D14*0.153*E4</f>
        <v>0</v>
      </c>
      <c r="H14" s="67"/>
      <c r="M14" s="2"/>
      <c r="N14" s="2"/>
    </row>
    <row r="15" spans="1:14">
      <c r="A15" s="39" t="s">
        <v>61</v>
      </c>
      <c r="B15" s="88"/>
      <c r="C15" s="88"/>
      <c r="D15" s="89"/>
      <c r="E15" s="89"/>
      <c r="F15" s="12">
        <f>C15*0.03*6</f>
        <v>0</v>
      </c>
      <c r="G15" s="13">
        <f>D15*0.072*6</f>
        <v>0</v>
      </c>
      <c r="H15" s="67"/>
      <c r="I15" s="1" t="s">
        <v>78</v>
      </c>
      <c r="M15" s="2"/>
      <c r="N15" s="2"/>
    </row>
    <row r="16" spans="1:14">
      <c r="A16" s="39" t="s">
        <v>63</v>
      </c>
      <c r="B16" s="88"/>
      <c r="C16" s="88"/>
      <c r="D16" s="89"/>
      <c r="E16" s="89"/>
      <c r="F16" s="12">
        <f>C16*0.02*6</f>
        <v>0</v>
      </c>
      <c r="G16" s="13">
        <f>D16*0.072*6</f>
        <v>0</v>
      </c>
      <c r="H16" s="67"/>
      <c r="I16" s="1" t="s">
        <v>78</v>
      </c>
      <c r="M16" s="2"/>
      <c r="N16" s="2"/>
    </row>
    <row r="17" spans="1:14">
      <c r="A17" s="39" t="s">
        <v>62</v>
      </c>
      <c r="B17" s="88"/>
      <c r="C17" s="88"/>
      <c r="D17" s="89"/>
      <c r="E17" s="89"/>
      <c r="F17" s="12">
        <f>C17*0.01*6</f>
        <v>0</v>
      </c>
      <c r="G17" s="13">
        <f>D17*0.024*6</f>
        <v>0</v>
      </c>
      <c r="H17" s="67"/>
      <c r="I17" s="1" t="s">
        <v>78</v>
      </c>
      <c r="M17" s="2"/>
      <c r="N17" s="2"/>
    </row>
    <row r="18" spans="1:14" ht="12">
      <c r="A18" s="134"/>
      <c r="B18" s="120"/>
      <c r="C18" s="120"/>
      <c r="D18" s="120"/>
      <c r="E18" s="120"/>
      <c r="F18" s="72" t="s">
        <v>3</v>
      </c>
      <c r="G18" s="73" t="s">
        <v>4</v>
      </c>
      <c r="H18" s="67"/>
      <c r="M18" s="2"/>
      <c r="N18" s="2"/>
    </row>
    <row r="19" spans="1:14" ht="12.6" thickBot="1">
      <c r="A19" s="135"/>
      <c r="B19" s="136"/>
      <c r="C19" s="136"/>
      <c r="D19" s="136"/>
      <c r="E19" s="136"/>
      <c r="F19" s="46">
        <f>SUM(F8:F17)</f>
        <v>0</v>
      </c>
      <c r="G19" s="14">
        <f>SUM(G8:G17)</f>
        <v>0</v>
      </c>
      <c r="H19" s="68">
        <f>SUM(H8:H14)</f>
        <v>0</v>
      </c>
      <c r="M19" s="2"/>
      <c r="N19" s="2"/>
    </row>
    <row r="20" spans="1:14" ht="13.5" customHeight="1" thickBot="1">
      <c r="A20" s="8"/>
      <c r="B20" s="8"/>
      <c r="C20" s="8"/>
      <c r="D20" s="8"/>
      <c r="E20" s="8"/>
      <c r="F20" s="7"/>
      <c r="G20" s="7"/>
    </row>
    <row r="21" spans="1:14" ht="12.75" customHeight="1">
      <c r="A21" s="147" t="s">
        <v>26</v>
      </c>
      <c r="B21" s="148"/>
      <c r="C21" s="148"/>
      <c r="D21" s="148"/>
      <c r="E21" s="149"/>
      <c r="F21" s="59"/>
    </row>
    <row r="22" spans="1:14" ht="12.75" customHeight="1">
      <c r="A22" s="131" t="s">
        <v>67</v>
      </c>
      <c r="B22" s="132"/>
      <c r="C22" s="132"/>
      <c r="D22" s="132"/>
      <c r="E22" s="133"/>
      <c r="F22" s="59"/>
    </row>
    <row r="23" spans="1:14" ht="39" customHeight="1">
      <c r="A23" s="44" t="s">
        <v>66</v>
      </c>
      <c r="B23" s="45" t="s">
        <v>21</v>
      </c>
      <c r="C23" s="45" t="s">
        <v>18</v>
      </c>
      <c r="D23" s="45" t="s">
        <v>84</v>
      </c>
      <c r="E23" s="11" t="s">
        <v>85</v>
      </c>
    </row>
    <row r="24" spans="1:14">
      <c r="A24" s="91"/>
      <c r="B24" s="85"/>
      <c r="C24" s="85"/>
      <c r="D24" s="12">
        <f>B24*C24</f>
        <v>0</v>
      </c>
      <c r="E24" s="13">
        <f>D24*G5</f>
        <v>0</v>
      </c>
    </row>
    <row r="25" spans="1:14">
      <c r="A25" s="91"/>
      <c r="B25" s="85"/>
      <c r="C25" s="85"/>
      <c r="D25" s="12">
        <f>B25*C25</f>
        <v>0</v>
      </c>
      <c r="E25" s="13">
        <f>D25*G5</f>
        <v>0</v>
      </c>
    </row>
    <row r="26" spans="1:14">
      <c r="A26" s="91"/>
      <c r="B26" s="85"/>
      <c r="C26" s="85"/>
      <c r="D26" s="12">
        <f>B26*C26</f>
        <v>0</v>
      </c>
      <c r="E26" s="13">
        <f>D26*G5</f>
        <v>0</v>
      </c>
    </row>
    <row r="27" spans="1:14">
      <c r="A27" s="91"/>
      <c r="B27" s="85"/>
      <c r="C27" s="85"/>
      <c r="D27" s="12">
        <f>B27*C27</f>
        <v>0</v>
      </c>
      <c r="E27" s="13">
        <f>D27*G5</f>
        <v>0</v>
      </c>
    </row>
    <row r="28" spans="1:14" ht="13.5" customHeight="1" thickBot="1">
      <c r="A28" s="21"/>
      <c r="B28" s="22"/>
      <c r="C28" s="22"/>
      <c r="D28" s="71" t="s">
        <v>5</v>
      </c>
      <c r="E28" s="14">
        <f>SUM(E24:E27)</f>
        <v>0</v>
      </c>
    </row>
    <row r="29" spans="1:14" ht="12" thickBot="1">
      <c r="A29" s="4"/>
      <c r="C29" s="5"/>
      <c r="D29" s="5"/>
      <c r="E29" s="5"/>
      <c r="G29" s="5"/>
    </row>
    <row r="30" spans="1:14" ht="12.75" customHeight="1">
      <c r="A30" s="147" t="s">
        <v>25</v>
      </c>
      <c r="B30" s="148"/>
      <c r="C30" s="148"/>
      <c r="D30" s="148"/>
      <c r="E30" s="149"/>
    </row>
    <row r="31" spans="1:14" ht="12.75" customHeight="1">
      <c r="A31" s="131" t="s">
        <v>67</v>
      </c>
      <c r="B31" s="132"/>
      <c r="C31" s="132"/>
      <c r="D31" s="132"/>
      <c r="E31" s="133"/>
      <c r="F31" s="59"/>
    </row>
    <row r="32" spans="1:14" ht="36">
      <c r="A32" s="44" t="s">
        <v>9</v>
      </c>
      <c r="B32" s="45" t="s">
        <v>21</v>
      </c>
      <c r="C32" s="45" t="s">
        <v>18</v>
      </c>
      <c r="D32" s="45" t="s">
        <v>84</v>
      </c>
      <c r="E32" s="11" t="s">
        <v>85</v>
      </c>
    </row>
    <row r="33" spans="1:8">
      <c r="A33" s="91"/>
      <c r="B33" s="85"/>
      <c r="C33" s="85"/>
      <c r="D33" s="12">
        <f t="shared" ref="D33:D34" si="0">B33*C33</f>
        <v>0</v>
      </c>
      <c r="E33" s="13">
        <f>D33*C5</f>
        <v>0</v>
      </c>
    </row>
    <row r="34" spans="1:8">
      <c r="A34" s="91"/>
      <c r="B34" s="85"/>
      <c r="C34" s="85"/>
      <c r="D34" s="12">
        <f t="shared" si="0"/>
        <v>0</v>
      </c>
      <c r="E34" s="13">
        <f>D34*C5</f>
        <v>0</v>
      </c>
    </row>
    <row r="35" spans="1:8">
      <c r="A35" s="91"/>
      <c r="B35" s="85"/>
      <c r="C35" s="85"/>
      <c r="D35" s="12">
        <f>B35*C35</f>
        <v>0</v>
      </c>
      <c r="E35" s="13">
        <f>(D35*C5)</f>
        <v>0</v>
      </c>
    </row>
    <row r="36" spans="1:8">
      <c r="A36" s="91"/>
      <c r="B36" s="85"/>
      <c r="C36" s="85"/>
      <c r="D36" s="12">
        <f>B36*C36</f>
        <v>0</v>
      </c>
      <c r="E36" s="13">
        <f>D36*C5</f>
        <v>0</v>
      </c>
    </row>
    <row r="37" spans="1:8" ht="13.5" customHeight="1" thickBot="1">
      <c r="A37" s="21"/>
      <c r="B37" s="22"/>
      <c r="C37" s="22"/>
      <c r="D37" s="71" t="s">
        <v>6</v>
      </c>
      <c r="E37" s="14">
        <f>SUM(E33:E36)</f>
        <v>0</v>
      </c>
    </row>
    <row r="38" spans="1:8" ht="12" thickBot="1"/>
    <row r="39" spans="1:8" ht="12">
      <c r="A39" s="117" t="s">
        <v>36</v>
      </c>
      <c r="B39" s="118"/>
      <c r="C39" s="118" t="s">
        <v>37</v>
      </c>
      <c r="D39" s="118"/>
      <c r="E39" s="119"/>
    </row>
    <row r="40" spans="1:8" ht="13.5" customHeight="1">
      <c r="A40" s="123" t="s">
        <v>39</v>
      </c>
      <c r="B40" s="121"/>
      <c r="C40" s="121" t="s">
        <v>40</v>
      </c>
      <c r="D40" s="121"/>
      <c r="E40" s="122"/>
      <c r="F40" s="19"/>
    </row>
    <row r="41" spans="1:8" ht="13.5" customHeight="1">
      <c r="A41" s="23" t="s">
        <v>38</v>
      </c>
      <c r="B41" s="104"/>
      <c r="C41" s="120" t="s">
        <v>38</v>
      </c>
      <c r="D41" s="120"/>
      <c r="E41" s="103"/>
      <c r="F41" s="19"/>
    </row>
    <row r="42" spans="1:8" ht="13.5" customHeight="1" thickBot="1">
      <c r="A42" s="20" t="s">
        <v>7</v>
      </c>
      <c r="B42" s="15">
        <f>B41*0.03*F4</f>
        <v>0</v>
      </c>
      <c r="C42" s="130" t="s">
        <v>8</v>
      </c>
      <c r="D42" s="130"/>
      <c r="E42" s="17">
        <f>(0.03*7*E4*E41)</f>
        <v>0</v>
      </c>
      <c r="F42" s="19"/>
    </row>
    <row r="43" spans="1:8" ht="12" thickBot="1">
      <c r="A43" s="5"/>
      <c r="B43" s="5"/>
      <c r="C43" s="5"/>
      <c r="D43" s="5"/>
      <c r="E43" s="5"/>
      <c r="F43" s="5"/>
      <c r="G43" s="5"/>
    </row>
    <row r="44" spans="1:8" ht="12.75" customHeight="1">
      <c r="A44" s="128" t="s">
        <v>19</v>
      </c>
      <c r="B44" s="129"/>
      <c r="C44" s="129"/>
      <c r="D44" s="92" t="s">
        <v>31</v>
      </c>
      <c r="E44" s="93" t="s">
        <v>30</v>
      </c>
    </row>
    <row r="45" spans="1:8" ht="12.75" customHeight="1">
      <c r="A45" s="124" t="s">
        <v>47</v>
      </c>
      <c r="B45" s="125"/>
      <c r="C45" s="94" t="s">
        <v>64</v>
      </c>
      <c r="D45" s="95">
        <f>F19+E37+E42</f>
        <v>0</v>
      </c>
      <c r="E45" s="96">
        <f>'Storage available'!D63-D45</f>
        <v>0</v>
      </c>
      <c r="F45" s="18"/>
    </row>
    <row r="46" spans="1:8" ht="13.5" customHeight="1">
      <c r="A46" s="124" t="s">
        <v>46</v>
      </c>
      <c r="B46" s="125"/>
      <c r="C46" s="94" t="s">
        <v>57</v>
      </c>
      <c r="D46" s="97">
        <f>G19</f>
        <v>0</v>
      </c>
      <c r="E46" s="96">
        <f>'Storage available'!D64-D46</f>
        <v>0</v>
      </c>
      <c r="H46" s="9"/>
    </row>
    <row r="47" spans="1:8" ht="14.25" customHeight="1" thickBot="1">
      <c r="A47" s="126" t="s">
        <v>48</v>
      </c>
      <c r="B47" s="127"/>
      <c r="C47" s="98" t="s">
        <v>65</v>
      </c>
      <c r="D47" s="99">
        <f>E28+B42</f>
        <v>0</v>
      </c>
      <c r="E47" s="100">
        <f>'Storage available'!D65-D47</f>
        <v>0</v>
      </c>
    </row>
    <row r="48" spans="1:8" s="6" customFormat="1"/>
  </sheetData>
  <sheetProtection algorithmName="SHA-512" hashValue="DkulaBhlNlQX5/MGNiuBiTf7Mp1fVX5TYG0mI+FrW+z0L639lT50bEXAlCf9OeCJlaFh+lnxkvqjQklSiGllyA==" saltValue="9ljH9kBfk4i5DVCOZEE2Zw==" spinCount="100000" sheet="1" insertRows="0" selectLockedCells="1"/>
  <mergeCells count="22">
    <mergeCell ref="A22:E22"/>
    <mergeCell ref="A31:E31"/>
    <mergeCell ref="A6:G6"/>
    <mergeCell ref="A18:E19"/>
    <mergeCell ref="A1:G1"/>
    <mergeCell ref="A2:G2"/>
    <mergeCell ref="A5:B5"/>
    <mergeCell ref="D5:F5"/>
    <mergeCell ref="A21:E21"/>
    <mergeCell ref="A30:E30"/>
    <mergeCell ref="B3:C3"/>
    <mergeCell ref="B4:C4"/>
    <mergeCell ref="A45:B45"/>
    <mergeCell ref="A47:B47"/>
    <mergeCell ref="A44:C44"/>
    <mergeCell ref="A46:B46"/>
    <mergeCell ref="C42:D42"/>
    <mergeCell ref="A39:B39"/>
    <mergeCell ref="C39:E39"/>
    <mergeCell ref="C41:D41"/>
    <mergeCell ref="C40:E40"/>
    <mergeCell ref="A40:B40"/>
  </mergeCells>
  <phoneticPr fontId="0" type="noConversion"/>
  <conditionalFormatting sqref="E45:E47">
    <cfRule type="cellIs" dxfId="2" priority="1" operator="lessThan">
      <formula>0</formula>
    </cfRule>
  </conditionalFormatting>
  <dataValidations count="2">
    <dataValidation type="list" allowBlank="1" showInputMessage="1" showErrorMessage="1" sqref="F4">
      <formula1>"21,31"</formula1>
    </dataValidation>
    <dataValidation type="list" allowBlank="1" showInputMessage="1" showErrorMessage="1" sqref="E4">
      <formula1>"16,18,20,22"</formula1>
    </dataValidation>
  </dataValidations>
  <pageMargins left="0.74803149606299213" right="0.74803149606299213" top="0.78740157480314965" bottom="0.43307086614173229" header="0.23622047244094491" footer="0.35433070866141736"/>
  <pageSetup paperSize="9" orientation="portrait" r:id="rId1"/>
  <headerFooter alignWithMargins="0"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68"/>
  <sheetViews>
    <sheetView zoomScale="150" zoomScaleNormal="150" workbookViewId="0">
      <selection activeCell="A5" sqref="A5"/>
    </sheetView>
  </sheetViews>
  <sheetFormatPr defaultColWidth="9.109375" defaultRowHeight="13.2"/>
  <cols>
    <col min="1" max="1" width="18.109375" style="24" customWidth="1"/>
    <col min="2" max="2" width="12" style="24" customWidth="1"/>
    <col min="3" max="3" width="9.109375" style="24" customWidth="1"/>
    <col min="4" max="4" width="10.33203125" style="24" customWidth="1"/>
    <col min="5" max="5" width="9.88671875" style="24" customWidth="1"/>
    <col min="6" max="6" width="17.44140625" style="24" customWidth="1"/>
    <col min="7" max="7" width="9.109375" style="24"/>
    <col min="8" max="8" width="9.5546875" style="24" bestFit="1" customWidth="1"/>
    <col min="9" max="16384" width="9.109375" style="24"/>
  </cols>
  <sheetData>
    <row r="1" spans="1:10">
      <c r="A1" s="181" t="s">
        <v>56</v>
      </c>
      <c r="B1" s="182"/>
      <c r="C1" s="182"/>
      <c r="D1" s="182"/>
      <c r="E1" s="182"/>
      <c r="F1" s="183"/>
      <c r="G1" s="35"/>
      <c r="H1" s="35"/>
      <c r="I1" s="35"/>
      <c r="J1" s="35"/>
    </row>
    <row r="2" spans="1:10" ht="13.8" thickBot="1">
      <c r="A2" s="178" t="s">
        <v>74</v>
      </c>
      <c r="B2" s="179"/>
      <c r="C2" s="179"/>
      <c r="D2" s="179"/>
      <c r="E2" s="179"/>
      <c r="F2" s="180"/>
      <c r="G2" s="35"/>
      <c r="H2" s="35"/>
      <c r="I2" s="35"/>
      <c r="J2" s="35"/>
    </row>
    <row r="3" spans="1:10">
      <c r="A3" s="154" t="s">
        <v>68</v>
      </c>
      <c r="B3" s="155"/>
      <c r="C3" s="155"/>
      <c r="D3" s="155"/>
      <c r="E3" s="155"/>
      <c r="F3" s="156"/>
      <c r="G3" s="35"/>
      <c r="H3" s="35"/>
      <c r="I3" s="35"/>
      <c r="J3" s="35"/>
    </row>
    <row r="4" spans="1:10" ht="36.6">
      <c r="A4" s="47" t="s">
        <v>10</v>
      </c>
      <c r="B4" s="48" t="s">
        <v>73</v>
      </c>
      <c r="C4" s="52" t="s">
        <v>52</v>
      </c>
      <c r="D4" s="48" t="s">
        <v>54</v>
      </c>
      <c r="E4" s="105" t="s">
        <v>86</v>
      </c>
      <c r="F4" s="49" t="s">
        <v>87</v>
      </c>
      <c r="G4" s="35"/>
      <c r="H4" s="35"/>
      <c r="I4" s="35"/>
      <c r="J4" s="35"/>
    </row>
    <row r="5" spans="1:10">
      <c r="A5" s="74"/>
      <c r="B5" s="75"/>
      <c r="C5" s="75"/>
      <c r="D5" s="75"/>
      <c r="E5" s="31">
        <f t="shared" ref="E5:E11" si="0">B5*C5*D5</f>
        <v>0</v>
      </c>
      <c r="F5" s="30">
        <f>E5-(B5*C5*0.2)</f>
        <v>0</v>
      </c>
      <c r="G5" s="35"/>
      <c r="H5" s="35"/>
      <c r="I5" s="35"/>
      <c r="J5" s="35"/>
    </row>
    <row r="6" spans="1:10">
      <c r="A6" s="74"/>
      <c r="B6" s="75"/>
      <c r="C6" s="75"/>
      <c r="D6" s="75"/>
      <c r="E6" s="31">
        <f t="shared" si="0"/>
        <v>0</v>
      </c>
      <c r="F6" s="30">
        <f t="shared" ref="F6:F13" si="1">E6-(B6*C6*0.2)</f>
        <v>0</v>
      </c>
      <c r="G6" s="35"/>
      <c r="H6" s="35"/>
      <c r="I6" s="35"/>
      <c r="J6" s="35"/>
    </row>
    <row r="7" spans="1:10">
      <c r="A7" s="74"/>
      <c r="B7" s="75"/>
      <c r="C7" s="75"/>
      <c r="D7" s="75"/>
      <c r="E7" s="31">
        <f t="shared" si="0"/>
        <v>0</v>
      </c>
      <c r="F7" s="30">
        <f t="shared" si="1"/>
        <v>0</v>
      </c>
      <c r="G7" s="35"/>
      <c r="H7" s="35"/>
      <c r="I7" s="35"/>
      <c r="J7" s="35"/>
    </row>
    <row r="8" spans="1:10">
      <c r="A8" s="74"/>
      <c r="B8" s="75"/>
      <c r="C8" s="75"/>
      <c r="D8" s="75"/>
      <c r="E8" s="31">
        <f t="shared" si="0"/>
        <v>0</v>
      </c>
      <c r="F8" s="30">
        <f t="shared" si="1"/>
        <v>0</v>
      </c>
      <c r="G8" s="35"/>
      <c r="H8" s="35"/>
      <c r="I8" s="35"/>
      <c r="J8" s="35"/>
    </row>
    <row r="9" spans="1:10">
      <c r="A9" s="74"/>
      <c r="B9" s="75"/>
      <c r="C9" s="75"/>
      <c r="D9" s="75"/>
      <c r="E9" s="31">
        <f t="shared" si="0"/>
        <v>0</v>
      </c>
      <c r="F9" s="30">
        <f t="shared" si="1"/>
        <v>0</v>
      </c>
      <c r="G9" s="35"/>
      <c r="H9" s="35"/>
      <c r="I9" s="35"/>
      <c r="J9" s="35"/>
    </row>
    <row r="10" spans="1:10">
      <c r="A10" s="81"/>
      <c r="B10" s="82"/>
      <c r="C10" s="82"/>
      <c r="D10" s="82"/>
      <c r="E10" s="31">
        <f t="shared" si="0"/>
        <v>0</v>
      </c>
      <c r="F10" s="30">
        <f t="shared" si="1"/>
        <v>0</v>
      </c>
      <c r="G10" s="35"/>
      <c r="H10" s="35"/>
      <c r="I10" s="35"/>
      <c r="J10" s="35"/>
    </row>
    <row r="11" spans="1:10">
      <c r="A11" s="81"/>
      <c r="B11" s="82"/>
      <c r="C11" s="82"/>
      <c r="D11" s="82"/>
      <c r="E11" s="31">
        <f t="shared" si="0"/>
        <v>0</v>
      </c>
      <c r="F11" s="30">
        <f t="shared" si="1"/>
        <v>0</v>
      </c>
      <c r="G11" s="35"/>
      <c r="H11" s="35"/>
      <c r="I11" s="35"/>
      <c r="J11" s="35"/>
    </row>
    <row r="12" spans="1:10">
      <c r="A12" s="69" t="s">
        <v>71</v>
      </c>
      <c r="B12" s="83"/>
      <c r="C12" s="82"/>
      <c r="D12" s="82"/>
      <c r="E12" s="31">
        <f>(B12-D12)*(C12-D12)*D12</f>
        <v>0</v>
      </c>
      <c r="F12" s="30">
        <f t="shared" si="1"/>
        <v>0</v>
      </c>
      <c r="G12" s="35" t="s">
        <v>81</v>
      </c>
      <c r="H12" s="35"/>
      <c r="I12" s="35"/>
      <c r="J12" s="35"/>
    </row>
    <row r="13" spans="1:10">
      <c r="A13" s="69" t="s">
        <v>70</v>
      </c>
      <c r="B13" s="83"/>
      <c r="C13" s="82"/>
      <c r="D13" s="82"/>
      <c r="E13" s="31">
        <f>(B13-(1.5*D13))*(C13-(1.5*D13))*D13</f>
        <v>0</v>
      </c>
      <c r="F13" s="30">
        <f t="shared" si="1"/>
        <v>0</v>
      </c>
      <c r="G13" s="35" t="s">
        <v>81</v>
      </c>
      <c r="H13" s="35"/>
      <c r="I13" s="35"/>
      <c r="J13" s="35"/>
    </row>
    <row r="14" spans="1:10">
      <c r="A14" s="58" t="s">
        <v>34</v>
      </c>
      <c r="B14" s="84"/>
      <c r="C14" s="115"/>
      <c r="D14" s="82"/>
      <c r="E14" s="31">
        <f>B14*B14*3.1416*D14</f>
        <v>0</v>
      </c>
      <c r="F14" s="30">
        <f>E14-((B14*B14*3.1416)*0.2)</f>
        <v>0</v>
      </c>
      <c r="G14" s="35"/>
      <c r="H14" s="35"/>
      <c r="I14" s="35"/>
      <c r="J14" s="35"/>
    </row>
    <row r="15" spans="1:10">
      <c r="A15" s="58" t="s">
        <v>34</v>
      </c>
      <c r="B15" s="84"/>
      <c r="C15" s="115"/>
      <c r="D15" s="82"/>
      <c r="E15" s="31">
        <f>B15*B15*3.1416*D15</f>
        <v>0</v>
      </c>
      <c r="F15" s="30">
        <f>E15-((B15*B15*3.1416)*0.2)</f>
        <v>0</v>
      </c>
      <c r="G15" s="35"/>
      <c r="H15" s="35"/>
      <c r="I15" s="35"/>
      <c r="J15" s="35"/>
    </row>
    <row r="16" spans="1:10" ht="12.75" customHeight="1" thickBot="1">
      <c r="A16" s="171"/>
      <c r="B16" s="172"/>
      <c r="C16" s="172"/>
      <c r="D16" s="173"/>
      <c r="E16" s="56" t="s">
        <v>3</v>
      </c>
      <c r="F16" s="36">
        <f>SUM(F5:F15)</f>
        <v>0</v>
      </c>
      <c r="G16" s="35"/>
      <c r="H16" s="35"/>
      <c r="I16" s="35"/>
      <c r="J16" s="35"/>
    </row>
    <row r="17" spans="1:10" ht="13.8" thickBo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>
      <c r="A18" s="154" t="s">
        <v>29</v>
      </c>
      <c r="B18" s="155"/>
      <c r="C18" s="155"/>
      <c r="D18" s="155"/>
      <c r="E18" s="155"/>
      <c r="F18" s="156"/>
      <c r="G18" s="35"/>
      <c r="H18" s="50"/>
      <c r="I18" s="35"/>
      <c r="J18" s="35"/>
    </row>
    <row r="19" spans="1:10" ht="36.6">
      <c r="A19" s="37" t="s">
        <v>10</v>
      </c>
      <c r="B19" s="48" t="s">
        <v>73</v>
      </c>
      <c r="C19" s="34" t="s">
        <v>52</v>
      </c>
      <c r="D19" s="32" t="s">
        <v>54</v>
      </c>
      <c r="E19" s="106" t="s">
        <v>86</v>
      </c>
      <c r="F19" s="107" t="s">
        <v>88</v>
      </c>
      <c r="G19" s="35"/>
      <c r="H19" s="35"/>
      <c r="I19" s="35"/>
      <c r="J19" s="35"/>
    </row>
    <row r="20" spans="1:10">
      <c r="A20" s="74"/>
      <c r="B20" s="75"/>
      <c r="C20" s="75"/>
      <c r="D20" s="75"/>
      <c r="E20" s="31">
        <f t="shared" ref="E20:E25" si="2">B20*C20*D20</f>
        <v>0</v>
      </c>
      <c r="F20" s="30">
        <f>E20-((B20*C20)*(0.3+'Storage requirement'!C5))</f>
        <v>0</v>
      </c>
      <c r="G20" s="35"/>
      <c r="H20" s="35"/>
      <c r="I20" s="35"/>
      <c r="J20" s="35"/>
    </row>
    <row r="21" spans="1:10">
      <c r="A21" s="74"/>
      <c r="B21" s="75"/>
      <c r="C21" s="75"/>
      <c r="D21" s="75"/>
      <c r="E21" s="31">
        <f t="shared" si="2"/>
        <v>0</v>
      </c>
      <c r="F21" s="30">
        <f>E21-((B21*C21)*(0.3+'Storage requirement'!C5))</f>
        <v>0</v>
      </c>
      <c r="G21" s="35"/>
      <c r="H21" s="35"/>
      <c r="I21" s="35"/>
      <c r="J21" s="35"/>
    </row>
    <row r="22" spans="1:10">
      <c r="A22" s="74"/>
      <c r="B22" s="75"/>
      <c r="C22" s="75"/>
      <c r="D22" s="75"/>
      <c r="E22" s="31">
        <f t="shared" si="2"/>
        <v>0</v>
      </c>
      <c r="F22" s="30">
        <f>E22-((B22*C22)*(0.3+'Storage requirement'!C5))</f>
        <v>0</v>
      </c>
      <c r="G22" s="35"/>
      <c r="H22" s="35"/>
      <c r="I22" s="35"/>
      <c r="J22" s="35"/>
    </row>
    <row r="23" spans="1:10">
      <c r="A23" s="74"/>
      <c r="B23" s="75"/>
      <c r="C23" s="75"/>
      <c r="D23" s="75"/>
      <c r="E23" s="31">
        <f t="shared" si="2"/>
        <v>0</v>
      </c>
      <c r="F23" s="30">
        <f>E23-((B23*C23)*(0.3+'Storage requirement'!C5))</f>
        <v>0</v>
      </c>
      <c r="G23" s="35"/>
      <c r="H23" s="35"/>
      <c r="I23" s="35"/>
      <c r="J23" s="35"/>
    </row>
    <row r="24" spans="1:10">
      <c r="A24" s="74"/>
      <c r="B24" s="75"/>
      <c r="C24" s="75"/>
      <c r="D24" s="75"/>
      <c r="E24" s="31">
        <f t="shared" si="2"/>
        <v>0</v>
      </c>
      <c r="F24" s="30">
        <f>E24-((B24*C24)*(0.3+'Storage requirement'!C5))</f>
        <v>0</v>
      </c>
      <c r="G24" s="35"/>
      <c r="H24" s="35"/>
      <c r="I24" s="35"/>
      <c r="J24" s="35"/>
    </row>
    <row r="25" spans="1:10">
      <c r="A25" s="74"/>
      <c r="B25" s="75"/>
      <c r="C25" s="75"/>
      <c r="D25" s="75"/>
      <c r="E25" s="31">
        <f t="shared" si="2"/>
        <v>0</v>
      </c>
      <c r="F25" s="30">
        <f>E25-((B25*C25)*(0.3+'Storage requirement'!C5))</f>
        <v>0</v>
      </c>
      <c r="G25" s="35"/>
      <c r="H25" s="35"/>
      <c r="I25" s="35"/>
      <c r="J25" s="35"/>
    </row>
    <row r="26" spans="1:10">
      <c r="A26" s="69" t="s">
        <v>71</v>
      </c>
      <c r="B26" s="79"/>
      <c r="C26" s="75"/>
      <c r="D26" s="75"/>
      <c r="E26" s="31">
        <f>(B26-D26)*(C26-D26)*D26</f>
        <v>0</v>
      </c>
      <c r="F26" s="30">
        <f>E26-((B26*C26)*(0.3+'Storage requirement'!C5))</f>
        <v>0</v>
      </c>
      <c r="G26" s="35" t="s">
        <v>81</v>
      </c>
      <c r="H26" s="35"/>
      <c r="I26" s="35"/>
      <c r="J26" s="35"/>
    </row>
    <row r="27" spans="1:10">
      <c r="A27" s="69" t="s">
        <v>70</v>
      </c>
      <c r="B27" s="79"/>
      <c r="C27" s="75"/>
      <c r="D27" s="75"/>
      <c r="E27" s="31">
        <f>(B27-(1.5*D27))*(C27-(1.5*D27))*D27</f>
        <v>0</v>
      </c>
      <c r="F27" s="30">
        <f>E27-((B27*C27)*(0.75+'Storage requirement'!C5))</f>
        <v>0</v>
      </c>
      <c r="G27" s="35" t="s">
        <v>81</v>
      </c>
      <c r="H27" s="35"/>
      <c r="I27" s="35"/>
      <c r="J27" s="35"/>
    </row>
    <row r="28" spans="1:10">
      <c r="A28" s="58" t="s">
        <v>34</v>
      </c>
      <c r="B28" s="80"/>
      <c r="C28" s="116"/>
      <c r="D28" s="80"/>
      <c r="E28" s="31">
        <f>B28*B28*3.1416*D28</f>
        <v>0</v>
      </c>
      <c r="F28" s="30">
        <f>E28-((B28*B28*3.1416)*(0.3+'Storage requirement'!C5))</f>
        <v>0</v>
      </c>
      <c r="G28" s="35"/>
      <c r="H28" s="35"/>
      <c r="I28" s="35"/>
      <c r="J28" s="35"/>
    </row>
    <row r="29" spans="1:10">
      <c r="A29" s="58" t="s">
        <v>34</v>
      </c>
      <c r="B29" s="80"/>
      <c r="C29" s="116"/>
      <c r="D29" s="80"/>
      <c r="E29" s="31">
        <f>B29*B29*D29*3.1416</f>
        <v>0</v>
      </c>
      <c r="F29" s="30">
        <f>E29-((B29*B29*3.1416)*(0.3+'Storage requirement'!C5))</f>
        <v>0</v>
      </c>
      <c r="G29" s="35"/>
      <c r="H29" s="35"/>
      <c r="I29" s="35"/>
      <c r="J29" s="35"/>
    </row>
    <row r="30" spans="1:10" ht="12.75" customHeight="1" thickBot="1">
      <c r="A30" s="171"/>
      <c r="B30" s="172"/>
      <c r="C30" s="172"/>
      <c r="D30" s="173"/>
      <c r="E30" s="55" t="s">
        <v>4</v>
      </c>
      <c r="F30" s="36">
        <f>SUM(F20:F29)</f>
        <v>0</v>
      </c>
      <c r="G30" s="35"/>
      <c r="H30" s="35"/>
      <c r="I30" s="35"/>
      <c r="J30" s="35"/>
    </row>
    <row r="31" spans="1:10" ht="27" customHeight="1" thickBot="1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 ht="12.75" customHeight="1">
      <c r="A32" s="154" t="s">
        <v>69</v>
      </c>
      <c r="B32" s="155"/>
      <c r="C32" s="155"/>
      <c r="D32" s="155"/>
      <c r="E32" s="155"/>
      <c r="F32" s="156"/>
      <c r="G32" s="35"/>
      <c r="H32" s="35"/>
      <c r="I32" s="35"/>
      <c r="J32" s="35"/>
    </row>
    <row r="33" spans="1:10" ht="22.8">
      <c r="A33" s="37" t="s">
        <v>20</v>
      </c>
      <c r="B33" s="34" t="s">
        <v>51</v>
      </c>
      <c r="C33" s="34" t="s">
        <v>52</v>
      </c>
      <c r="D33" s="32" t="s">
        <v>54</v>
      </c>
      <c r="E33" s="34" t="s">
        <v>84</v>
      </c>
      <c r="F33" s="107" t="s">
        <v>88</v>
      </c>
      <c r="G33" s="35"/>
      <c r="H33" s="35"/>
      <c r="I33" s="35"/>
      <c r="J33" s="35"/>
    </row>
    <row r="34" spans="1:10">
      <c r="A34" s="74"/>
      <c r="B34" s="75"/>
      <c r="C34" s="75"/>
      <c r="D34" s="76"/>
      <c r="E34" s="31">
        <f t="shared" ref="E34:E41" si="3">B34*C34</f>
        <v>0</v>
      </c>
      <c r="F34" s="30">
        <f t="shared" ref="F34:F41" si="4">B34*C34*D34</f>
        <v>0</v>
      </c>
      <c r="G34" s="35"/>
      <c r="H34" s="35"/>
      <c r="I34" s="35"/>
      <c r="J34" s="35"/>
    </row>
    <row r="35" spans="1:10">
      <c r="A35" s="74"/>
      <c r="B35" s="75"/>
      <c r="C35" s="75"/>
      <c r="D35" s="76"/>
      <c r="E35" s="31">
        <f t="shared" si="3"/>
        <v>0</v>
      </c>
      <c r="F35" s="30">
        <f t="shared" si="4"/>
        <v>0</v>
      </c>
      <c r="G35" s="35"/>
      <c r="H35" s="35"/>
      <c r="I35" s="35"/>
      <c r="J35" s="35"/>
    </row>
    <row r="36" spans="1:10">
      <c r="A36" s="74"/>
      <c r="B36" s="75"/>
      <c r="C36" s="75"/>
      <c r="D36" s="76"/>
      <c r="E36" s="31">
        <f t="shared" si="3"/>
        <v>0</v>
      </c>
      <c r="F36" s="30">
        <f t="shared" si="4"/>
        <v>0</v>
      </c>
      <c r="G36" s="35"/>
      <c r="H36" s="35"/>
      <c r="I36" s="35"/>
      <c r="J36" s="35"/>
    </row>
    <row r="37" spans="1:10">
      <c r="A37" s="74"/>
      <c r="B37" s="75"/>
      <c r="C37" s="75"/>
      <c r="D37" s="76"/>
      <c r="E37" s="31">
        <f t="shared" si="3"/>
        <v>0</v>
      </c>
      <c r="F37" s="30">
        <f t="shared" si="4"/>
        <v>0</v>
      </c>
      <c r="G37" s="35"/>
      <c r="H37" s="35"/>
      <c r="I37" s="35"/>
      <c r="J37" s="35"/>
    </row>
    <row r="38" spans="1:10">
      <c r="A38" s="74"/>
      <c r="B38" s="75"/>
      <c r="C38" s="75"/>
      <c r="D38" s="76"/>
      <c r="E38" s="31">
        <f t="shared" si="3"/>
        <v>0</v>
      </c>
      <c r="F38" s="30">
        <f t="shared" si="4"/>
        <v>0</v>
      </c>
      <c r="G38" s="35"/>
      <c r="H38" s="35"/>
      <c r="I38" s="35"/>
      <c r="J38" s="35"/>
    </row>
    <row r="39" spans="1:10">
      <c r="A39" s="77"/>
      <c r="B39" s="78"/>
      <c r="C39" s="76"/>
      <c r="D39" s="76"/>
      <c r="E39" s="31">
        <f t="shared" si="3"/>
        <v>0</v>
      </c>
      <c r="F39" s="30">
        <f t="shared" si="4"/>
        <v>0</v>
      </c>
      <c r="G39" s="35"/>
      <c r="H39" s="35"/>
      <c r="I39" s="35"/>
      <c r="J39" s="35"/>
    </row>
    <row r="40" spans="1:10">
      <c r="A40" s="77"/>
      <c r="B40" s="78"/>
      <c r="C40" s="76"/>
      <c r="D40" s="76"/>
      <c r="E40" s="31">
        <f t="shared" si="3"/>
        <v>0</v>
      </c>
      <c r="F40" s="30">
        <f t="shared" si="4"/>
        <v>0</v>
      </c>
      <c r="G40" s="35"/>
      <c r="H40" s="35"/>
      <c r="I40" s="35"/>
      <c r="J40" s="35"/>
    </row>
    <row r="41" spans="1:10">
      <c r="A41" s="77"/>
      <c r="B41" s="76"/>
      <c r="C41" s="76"/>
      <c r="D41" s="76"/>
      <c r="E41" s="31">
        <f t="shared" si="3"/>
        <v>0</v>
      </c>
      <c r="F41" s="30">
        <f t="shared" si="4"/>
        <v>0</v>
      </c>
      <c r="G41" s="35"/>
      <c r="H41" s="35"/>
      <c r="I41" s="35"/>
      <c r="J41" s="35"/>
    </row>
    <row r="42" spans="1:10" ht="12.75" customHeight="1" thickBot="1">
      <c r="A42" s="171"/>
      <c r="B42" s="172"/>
      <c r="C42" s="172"/>
      <c r="D42" s="172"/>
      <c r="E42" s="57" t="s">
        <v>5</v>
      </c>
      <c r="F42" s="38">
        <f>SUM(F34:F41)</f>
        <v>0</v>
      </c>
      <c r="G42" s="35"/>
      <c r="H42" s="35"/>
      <c r="I42" s="35"/>
      <c r="J42" s="35"/>
    </row>
    <row r="43" spans="1:10" ht="13.5" customHeight="1" thickBot="1">
      <c r="A43" s="35"/>
      <c r="B43" s="35"/>
      <c r="C43" s="35"/>
      <c r="D43" s="35"/>
      <c r="E43" s="35"/>
      <c r="F43" s="35"/>
      <c r="G43" s="35"/>
      <c r="H43" s="35"/>
      <c r="I43" s="35"/>
      <c r="J43" s="35"/>
    </row>
    <row r="44" spans="1:10" ht="12.75" customHeight="1">
      <c r="A44" s="154" t="s">
        <v>76</v>
      </c>
      <c r="B44" s="155"/>
      <c r="C44" s="155"/>
      <c r="D44" s="155"/>
      <c r="E44" s="155"/>
      <c r="F44" s="156"/>
      <c r="G44" s="35"/>
      <c r="H44" s="35"/>
      <c r="I44" s="35"/>
      <c r="J44" s="35"/>
    </row>
    <row r="45" spans="1:10" ht="31.5" customHeight="1">
      <c r="A45" s="37" t="s">
        <v>20</v>
      </c>
      <c r="B45" s="34" t="s">
        <v>51</v>
      </c>
      <c r="C45" s="34" t="s">
        <v>52</v>
      </c>
      <c r="D45" s="32" t="s">
        <v>54</v>
      </c>
      <c r="E45" s="34" t="s">
        <v>84</v>
      </c>
      <c r="F45" s="107" t="s">
        <v>88</v>
      </c>
      <c r="G45" s="35"/>
      <c r="H45" s="35"/>
      <c r="I45" s="35"/>
      <c r="J45" s="35"/>
    </row>
    <row r="46" spans="1:10" ht="15" customHeight="1">
      <c r="A46" s="74"/>
      <c r="B46" s="76"/>
      <c r="C46" s="76"/>
      <c r="D46" s="76"/>
      <c r="E46" s="31">
        <f>B46*C46</f>
        <v>0</v>
      </c>
      <c r="F46" s="30">
        <f>(B46*C46*D46)</f>
        <v>0</v>
      </c>
      <c r="G46" s="35"/>
      <c r="H46" s="35"/>
      <c r="I46" s="35"/>
      <c r="J46" s="35"/>
    </row>
    <row r="47" spans="1:10">
      <c r="A47" s="74"/>
      <c r="B47" s="76"/>
      <c r="C47" s="76"/>
      <c r="D47" s="76"/>
      <c r="E47" s="31">
        <f>B47*C47</f>
        <v>0</v>
      </c>
      <c r="F47" s="30">
        <f>(B47*C47*D47)</f>
        <v>0</v>
      </c>
      <c r="G47" s="35"/>
      <c r="H47" s="35"/>
      <c r="I47" s="35"/>
      <c r="J47" s="35"/>
    </row>
    <row r="48" spans="1:10" ht="13.8" thickBot="1">
      <c r="A48" s="171"/>
      <c r="B48" s="172"/>
      <c r="C48" s="172"/>
      <c r="D48" s="173"/>
      <c r="E48" s="57" t="s">
        <v>6</v>
      </c>
      <c r="F48" s="33">
        <f>SUM(F46:F47)</f>
        <v>0</v>
      </c>
      <c r="G48" s="35"/>
      <c r="H48" s="35"/>
      <c r="I48" s="35"/>
      <c r="J48" s="35"/>
    </row>
    <row r="49" spans="1:10" ht="13.8" thickBot="1">
      <c r="A49" s="35"/>
      <c r="B49" s="35"/>
      <c r="C49" s="35"/>
      <c r="D49" s="35"/>
      <c r="E49" s="35"/>
      <c r="F49" s="35"/>
      <c r="G49" s="35"/>
      <c r="H49" s="35"/>
      <c r="I49" s="35"/>
      <c r="J49" s="35"/>
    </row>
    <row r="50" spans="1:10">
      <c r="A50" s="157" t="s">
        <v>27</v>
      </c>
      <c r="B50" s="158"/>
      <c r="C50" s="158"/>
      <c r="D50" s="158"/>
      <c r="E50" s="158"/>
      <c r="F50" s="159"/>
      <c r="G50" s="35"/>
      <c r="H50" s="35"/>
      <c r="I50" s="35"/>
      <c r="J50" s="35"/>
    </row>
    <row r="51" spans="1:10" ht="36">
      <c r="A51" s="37" t="s">
        <v>11</v>
      </c>
      <c r="B51" s="32" t="s">
        <v>53</v>
      </c>
      <c r="C51" s="32" t="s">
        <v>50</v>
      </c>
      <c r="D51" s="32" t="s">
        <v>54</v>
      </c>
      <c r="E51" s="32" t="s">
        <v>86</v>
      </c>
      <c r="F51" s="107" t="s">
        <v>89</v>
      </c>
      <c r="G51" s="35"/>
      <c r="H51" s="35"/>
      <c r="I51" s="35"/>
      <c r="J51" s="35"/>
    </row>
    <row r="52" spans="1:10">
      <c r="A52" s="74"/>
      <c r="B52" s="85"/>
      <c r="C52" s="85"/>
      <c r="D52" s="85"/>
      <c r="E52" s="31">
        <f>B52*C52*D52</f>
        <v>0</v>
      </c>
      <c r="F52" s="30">
        <f>E52-(B52*C52*0.2)</f>
        <v>0</v>
      </c>
      <c r="G52" s="35"/>
      <c r="H52" s="35"/>
      <c r="I52" s="35"/>
      <c r="J52" s="35"/>
    </row>
    <row r="53" spans="1:10">
      <c r="A53" s="74"/>
      <c r="B53" s="85"/>
      <c r="C53" s="85"/>
      <c r="D53" s="85"/>
      <c r="E53" s="31">
        <f>B53*C53*D53</f>
        <v>0</v>
      </c>
      <c r="F53" s="30">
        <f>E53-(B53*C53*0.2)</f>
        <v>0</v>
      </c>
      <c r="G53" s="35"/>
      <c r="H53" s="35"/>
      <c r="I53" s="35"/>
      <c r="J53" s="35"/>
    </row>
    <row r="54" spans="1:10" ht="13.5" customHeight="1" thickBot="1">
      <c r="A54" s="166"/>
      <c r="B54" s="167"/>
      <c r="C54" s="167"/>
      <c r="D54" s="167"/>
      <c r="E54" s="57" t="s">
        <v>7</v>
      </c>
      <c r="F54" s="29">
        <f>SUM(F52:F53)</f>
        <v>0</v>
      </c>
      <c r="G54" s="35"/>
      <c r="H54" s="35"/>
      <c r="I54" s="35"/>
      <c r="J54" s="35"/>
    </row>
    <row r="55" spans="1:10" ht="13.8" thickBot="1">
      <c r="A55" s="35"/>
      <c r="B55" s="35"/>
      <c r="C55" s="35"/>
      <c r="D55" s="35"/>
      <c r="E55" s="35"/>
      <c r="F55" s="35"/>
      <c r="G55" s="35"/>
      <c r="H55" s="35"/>
      <c r="I55" s="35"/>
      <c r="J55" s="35"/>
    </row>
    <row r="56" spans="1:10">
      <c r="A56" s="168" t="s">
        <v>28</v>
      </c>
      <c r="B56" s="169"/>
      <c r="C56" s="169"/>
      <c r="D56" s="169"/>
      <c r="E56" s="169"/>
      <c r="F56" s="170"/>
      <c r="G56" s="35"/>
      <c r="H56" s="35"/>
      <c r="I56" s="35"/>
      <c r="J56" s="35"/>
    </row>
    <row r="57" spans="1:10" ht="36">
      <c r="A57" s="108" t="s">
        <v>11</v>
      </c>
      <c r="B57" s="109" t="s">
        <v>53</v>
      </c>
      <c r="C57" s="109" t="s">
        <v>50</v>
      </c>
      <c r="D57" s="109" t="s">
        <v>54</v>
      </c>
      <c r="E57" s="109" t="s">
        <v>86</v>
      </c>
      <c r="F57" s="110" t="s">
        <v>89</v>
      </c>
      <c r="G57" s="35"/>
      <c r="H57" s="35"/>
      <c r="I57" s="35"/>
      <c r="J57" s="35"/>
    </row>
    <row r="58" spans="1:10">
      <c r="A58" s="74"/>
      <c r="B58" s="76"/>
      <c r="C58" s="76"/>
      <c r="D58" s="76"/>
      <c r="E58" s="111">
        <f>B58*C58*D58</f>
        <v>0</v>
      </c>
      <c r="F58" s="112">
        <f>E58-((B58*C58*0.3)+(B58*C58*'Storage requirement'!G5))</f>
        <v>0</v>
      </c>
      <c r="G58" s="35"/>
      <c r="H58" s="35"/>
      <c r="I58" s="35"/>
      <c r="J58" s="35"/>
    </row>
    <row r="59" spans="1:10">
      <c r="A59" s="74"/>
      <c r="B59" s="76"/>
      <c r="C59" s="76"/>
      <c r="D59" s="76"/>
      <c r="E59" s="111">
        <f>B59*C59*D59</f>
        <v>0</v>
      </c>
      <c r="F59" s="112">
        <f>E59-((B59*C59*0.3)+(B59*C59*'Storage requirement'!G5))</f>
        <v>0</v>
      </c>
      <c r="G59" s="35"/>
      <c r="H59" s="35"/>
      <c r="I59" s="35"/>
      <c r="J59" s="35"/>
    </row>
    <row r="60" spans="1:10" ht="13.8" thickBot="1">
      <c r="A60" s="160"/>
      <c r="B60" s="161"/>
      <c r="C60" s="161"/>
      <c r="D60" s="161"/>
      <c r="E60" s="113" t="s">
        <v>8</v>
      </c>
      <c r="F60" s="114">
        <f>SUM(F58:F59)</f>
        <v>0</v>
      </c>
      <c r="G60" s="35"/>
      <c r="H60" s="35"/>
      <c r="I60" s="35"/>
      <c r="J60" s="35"/>
    </row>
    <row r="61" spans="1:10" ht="13.8" thickBot="1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174" t="s">
        <v>49</v>
      </c>
      <c r="B62" s="175"/>
      <c r="C62" s="175"/>
      <c r="D62" s="28" t="s">
        <v>32</v>
      </c>
      <c r="E62" s="40" t="s">
        <v>30</v>
      </c>
      <c r="F62" s="35"/>
      <c r="G62" s="35"/>
      <c r="H62" s="35"/>
      <c r="I62" s="35"/>
      <c r="J62" s="35"/>
    </row>
    <row r="63" spans="1:10">
      <c r="A63" s="164" t="s">
        <v>47</v>
      </c>
      <c r="B63" s="165"/>
      <c r="C63" s="53" t="s">
        <v>58</v>
      </c>
      <c r="D63" s="27">
        <f>F16+F30</f>
        <v>0</v>
      </c>
      <c r="E63" s="41">
        <f>(F16+F30)-'Storage requirement'!D45</f>
        <v>0</v>
      </c>
      <c r="F63" s="35"/>
      <c r="G63" s="35"/>
      <c r="H63" s="35"/>
      <c r="I63" s="35"/>
      <c r="J63" s="35"/>
    </row>
    <row r="64" spans="1:10">
      <c r="A64" s="176" t="s">
        <v>46</v>
      </c>
      <c r="B64" s="177"/>
      <c r="C64" s="53" t="s">
        <v>59</v>
      </c>
      <c r="D64" s="26">
        <f>F42+F48</f>
        <v>0</v>
      </c>
      <c r="E64" s="41">
        <f>(F42+F48)-'Storage requirement'!D46</f>
        <v>0</v>
      </c>
      <c r="F64" s="51"/>
      <c r="G64" s="51"/>
      <c r="H64" s="35"/>
      <c r="I64" s="35"/>
      <c r="J64" s="35"/>
    </row>
    <row r="65" spans="1:10" ht="13.8" thickBot="1">
      <c r="A65" s="162" t="s">
        <v>48</v>
      </c>
      <c r="B65" s="163"/>
      <c r="C65" s="54" t="s">
        <v>60</v>
      </c>
      <c r="D65" s="25">
        <f>F54+F60</f>
        <v>0</v>
      </c>
      <c r="E65" s="29">
        <f>(F54+F60)-'Storage requirement'!D47</f>
        <v>0</v>
      </c>
      <c r="F65" s="35"/>
      <c r="G65" s="35"/>
      <c r="H65" s="35"/>
      <c r="I65" s="35"/>
      <c r="J65" s="35"/>
    </row>
    <row r="66" spans="1:10">
      <c r="F66" s="35"/>
      <c r="G66" s="35"/>
      <c r="H66" s="35"/>
      <c r="I66" s="35"/>
      <c r="J66" s="35"/>
    </row>
    <row r="67" spans="1:10">
      <c r="A67" s="35"/>
      <c r="B67" s="35"/>
      <c r="C67" s="35"/>
      <c r="D67" s="35"/>
      <c r="E67" s="35"/>
      <c r="F67" s="35"/>
      <c r="G67" s="35"/>
      <c r="H67" s="35"/>
      <c r="I67" s="35"/>
    </row>
    <row r="68" spans="1:10">
      <c r="A68" s="35"/>
      <c r="B68" s="35"/>
      <c r="C68" s="35"/>
      <c r="D68" s="35"/>
      <c r="E68" s="35"/>
      <c r="F68" s="35"/>
      <c r="G68" s="35"/>
      <c r="H68" s="35"/>
      <c r="I68" s="35"/>
    </row>
  </sheetData>
  <sheetProtection algorithmName="SHA-512" hashValue="GxtWp77+rZT5bNkJBNO9aLSWcTgrgH6kE9Qtq5my9k0YpTrLousJzFe3XQCOJbhMVUlXDWJj8R2lmenu3x0+hA==" saltValue="0HXdZ9KTjtbXAeCXvENbJg==" spinCount="100000" sheet="1" insertRows="0" selectLockedCells="1"/>
  <mergeCells count="18">
    <mergeCell ref="A2:F2"/>
    <mergeCell ref="A18:F18"/>
    <mergeCell ref="A16:D16"/>
    <mergeCell ref="A1:F1"/>
    <mergeCell ref="A30:D30"/>
    <mergeCell ref="A3:F3"/>
    <mergeCell ref="A32:F32"/>
    <mergeCell ref="A44:F44"/>
    <mergeCell ref="A50:F50"/>
    <mergeCell ref="A60:D60"/>
    <mergeCell ref="A65:B65"/>
    <mergeCell ref="A63:B63"/>
    <mergeCell ref="A54:D54"/>
    <mergeCell ref="A56:F56"/>
    <mergeCell ref="A42:D42"/>
    <mergeCell ref="A48:D48"/>
    <mergeCell ref="A62:C62"/>
    <mergeCell ref="A64:B64"/>
  </mergeCells>
  <conditionalFormatting sqref="E63:E65">
    <cfRule type="cellIs" dxfId="1" priority="2" operator="lessThan">
      <formula>0</formula>
    </cfRule>
  </conditionalFormatting>
  <conditionalFormatting sqref="E65">
    <cfRule type="cellIs" dxfId="0" priority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1AD950B36144B9658FCC481B4ECA1" ma:contentTypeVersion="0" ma:contentTypeDescription="Create a new document." ma:contentTypeScope="" ma:versionID="a9931515d59de8774dbaa63b0281fd31">
  <xsd:schema xmlns:xsd="http://www.w3.org/2001/XMLSchema" xmlns:xs="http://www.w3.org/2001/XMLSchema" xmlns:p="http://schemas.microsoft.com/office/2006/metadata/properties" xmlns:ns2="5ab5d5ec-99dd-442b-8d70-cfab590e29e4" targetNamespace="http://schemas.microsoft.com/office/2006/metadata/properties" ma:root="true" ma:fieldsID="c04613410cb6be496e993a5d876f805c" ns2:_="">
    <xsd:import namespace="5ab5d5ec-99dd-442b-8d70-cfab590e29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5d5ec-99dd-442b-8d70-cfab590e29e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378EE9-5306-4974-B5F5-8AFFD37FD1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089D-E08E-4877-9F5F-28AF09B96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b5d5ec-99dd-442b-8d70-cfab590e2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32BBE5-135D-469E-82BE-690E3CE9C3F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AA3DF5A-8CAB-4163-BE37-6A5EAE6E959E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5ab5d5ec-99dd-442b-8d70-cfab590e29e4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Storage requirement</vt:lpstr>
      <vt:lpstr>Storage available</vt:lpstr>
    </vt:vector>
  </TitlesOfParts>
  <Company>Cork Co.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O'Flynn</dc:creator>
  <cp:lastModifiedBy>scallaghan</cp:lastModifiedBy>
  <cp:lastPrinted>2023-01-19T15:49:16Z</cp:lastPrinted>
  <dcterms:created xsi:type="dcterms:W3CDTF">2005-10-17T21:07:05Z</dcterms:created>
  <dcterms:modified xsi:type="dcterms:W3CDTF">2023-07-05T14:19:38Z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0x0101001AD1AD950B36144B9658FCC481B4ECA1</vt:lpwstr>
  </property>
</Properties>
</file>